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4"/>
  </bookViews>
  <sheets>
    <sheet name="Base" sheetId="1" r:id="rId1"/>
    <sheet name="5300tr" sheetId="2" r:id="rId2"/>
    <sheet name="3800tr" sheetId="3" r:id="rId3"/>
    <sheet name="7 cordes manche" sheetId="4" r:id="rId4"/>
    <sheet name="7 cordes chevalet" sheetId="5" r:id="rId5"/>
  </sheets>
  <definedNames/>
  <calcPr fullCalcOnLoad="1"/>
</workbook>
</file>

<file path=xl/sharedStrings.xml><?xml version="1.0" encoding="utf-8"?>
<sst xmlns="http://schemas.openxmlformats.org/spreadsheetml/2006/main" count="137" uniqueCount="27">
  <si>
    <t>Resistance Lineique (Ohm/m)</t>
  </si>
  <si>
    <t>Hauteur de bobine (mm)</t>
  </si>
  <si>
    <t>Facteur de correlation</t>
  </si>
  <si>
    <t>Taille derniere spire</t>
  </si>
  <si>
    <t>Taille première spire</t>
  </si>
  <si>
    <t>Nombre de tours sans correction</t>
  </si>
  <si>
    <t>Paramètres à choisir</t>
  </si>
  <si>
    <t>Paramètres du modèle</t>
  </si>
  <si>
    <t>Paramètres calculée</t>
  </si>
  <si>
    <t>Resistance sans correction</t>
  </si>
  <si>
    <t>Poids du fil (kg/km)</t>
  </si>
  <si>
    <t>Longueur utile de fil (+10%)</t>
  </si>
  <si>
    <t>&gt;</t>
  </si>
  <si>
    <t>INFORMATIONS SUR LE FIL</t>
  </si>
  <si>
    <t>INFORMATION SUR LE SUPPORT BOBINE</t>
  </si>
  <si>
    <t>PARAMETRE POUR LE NOMBRE DE TOUR</t>
  </si>
  <si>
    <t>PARAMETRES POUR LA RESISTANCE</t>
  </si>
  <si>
    <t>RESISTANCE (en kohm)</t>
  </si>
  <si>
    <t>Nombre de tours pour :</t>
  </si>
  <si>
    <t>Résistance avec :</t>
  </si>
  <si>
    <t xml:space="preserve">NOMBRE DE TOURS </t>
  </si>
  <si>
    <t>Diametre du fil (mm) avec vernis</t>
  </si>
  <si>
    <t>Nombre de spires à la verticale</t>
  </si>
  <si>
    <t>Partie Rectiligne (mm)</t>
  </si>
  <si>
    <t>Rayon (mm)</t>
  </si>
  <si>
    <t>0,056mm - 43awg - 7,04</t>
  </si>
  <si>
    <t>0,063mm - 42awg - 5,48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</si>
</sst>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\ &quot;m&quot;"/>
    <numFmt numFmtId="166" formatCode="0.000\ &quot;mm&quot;"/>
    <numFmt numFmtId="167" formatCode="0.00\ &quot;ohms&quot;"/>
    <numFmt numFmtId="168" formatCode="0.000\ &quot;tr&quot;"/>
    <numFmt numFmtId="169" formatCode="0.0\ &quot;tr&quot;"/>
    <numFmt numFmtId="170" formatCode="0.00\ &quot;mm&quot;"/>
    <numFmt numFmtId="171" formatCode="0.00\ &quot;m&quot;"/>
    <numFmt numFmtId="172" formatCode="0.00\ &quot;kohms&quot;"/>
    <numFmt numFmtId="173" formatCode="0.00\ &quot;kohm&quot;"/>
    <numFmt numFmtId="174" formatCode="0.00\ &quot;ohm&quot;"/>
    <numFmt numFmtId="175" formatCode="0\ &quot;tr&quot;"/>
    <numFmt numFmtId="176" formatCode="&quot;Epaisseur de bobine: &quot;0.00\ &quot;mm&quot;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vertical="center"/>
    </xf>
    <xf numFmtId="0" fontId="1" fillId="35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vertical="center"/>
    </xf>
    <xf numFmtId="0" fontId="2" fillId="35" borderId="14" xfId="0" applyFont="1" applyFill="1" applyBorder="1" applyAlignment="1">
      <alignment horizontal="center" vertical="center"/>
    </xf>
    <xf numFmtId="169" fontId="0" fillId="33" borderId="15" xfId="0" applyNumberFormat="1" applyFont="1" applyFill="1" applyBorder="1" applyAlignment="1">
      <alignment vertical="center"/>
    </xf>
    <xf numFmtId="174" fontId="0" fillId="33" borderId="15" xfId="0" applyNumberFormat="1" applyFont="1" applyFill="1" applyBorder="1" applyAlignment="1">
      <alignment vertical="center"/>
    </xf>
    <xf numFmtId="173" fontId="2" fillId="33" borderId="16" xfId="0" applyNumberFormat="1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right" vertical="center"/>
    </xf>
    <xf numFmtId="175" fontId="2" fillId="33" borderId="16" xfId="0" applyNumberFormat="1" applyFont="1" applyFill="1" applyBorder="1" applyAlignment="1">
      <alignment horizontal="left" vertical="center"/>
    </xf>
    <xf numFmtId="169" fontId="3" fillId="33" borderId="13" xfId="0" applyNumberFormat="1" applyFont="1" applyFill="1" applyBorder="1" applyAlignment="1">
      <alignment vertical="center"/>
    </xf>
    <xf numFmtId="174" fontId="3" fillId="33" borderId="13" xfId="0" applyNumberFormat="1" applyFont="1" applyFill="1" applyBorder="1" applyAlignment="1">
      <alignment vertical="center"/>
    </xf>
    <xf numFmtId="170" fontId="0" fillId="33" borderId="11" xfId="0" applyNumberFormat="1" applyFont="1" applyFill="1" applyBorder="1" applyAlignment="1">
      <alignment vertical="center"/>
    </xf>
    <xf numFmtId="171" fontId="3" fillId="33" borderId="13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176" fontId="0" fillId="33" borderId="18" xfId="0" applyNumberFormat="1" applyFont="1" applyFill="1" applyBorder="1" applyAlignment="1">
      <alignment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165" fontId="2" fillId="33" borderId="26" xfId="0" applyNumberFormat="1" applyFont="1" applyFill="1" applyBorder="1" applyAlignment="1">
      <alignment horizontal="right" vertical="center"/>
    </xf>
    <xf numFmtId="165" fontId="2" fillId="33" borderId="1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zoomScalePageLayoutView="0" workbookViewId="0" topLeftCell="A1">
      <selection activeCell="B34" sqref="B34"/>
    </sheetView>
  </sheetViews>
  <sheetFormatPr defaultColWidth="11.421875" defaultRowHeight="18" customHeight="1"/>
  <cols>
    <col min="1" max="1" width="11.421875" style="2" customWidth="1"/>
    <col min="2" max="2" width="37.57421875" style="2" customWidth="1"/>
    <col min="3" max="3" width="12.00390625" style="9" bestFit="1" customWidth="1"/>
    <col min="4" max="4" width="3.00390625" style="2" customWidth="1"/>
    <col min="5" max="5" width="30.8515625" style="2" customWidth="1"/>
    <col min="6" max="6" width="13.8515625" style="2" customWidth="1"/>
    <col min="7" max="7" width="20.140625" style="2" customWidth="1"/>
    <col min="8" max="8" width="2.00390625" style="2" customWidth="1"/>
    <col min="9" max="9" width="32.7109375" style="2" customWidth="1"/>
    <col min="10" max="16384" width="11.421875" style="2" customWidth="1"/>
  </cols>
  <sheetData>
    <row r="2" spans="2:5" ht="18" customHeight="1">
      <c r="B2" s="6" t="s">
        <v>6</v>
      </c>
      <c r="E2" s="2" t="s">
        <v>25</v>
      </c>
    </row>
    <row r="3" ht="18" customHeight="1">
      <c r="B3" s="5" t="s">
        <v>7</v>
      </c>
    </row>
    <row r="4" ht="18" customHeight="1">
      <c r="B4" s="4" t="s">
        <v>8</v>
      </c>
    </row>
    <row r="5" spans="5:8" ht="18" customHeight="1" thickBot="1">
      <c r="E5" s="3"/>
      <c r="F5" s="3"/>
      <c r="G5" s="3"/>
      <c r="H5" s="3"/>
    </row>
    <row r="6" spans="2:3" s="3" customFormat="1" ht="18" customHeight="1">
      <c r="B6" s="40" t="s">
        <v>13</v>
      </c>
      <c r="C6" s="41"/>
    </row>
    <row r="7" spans="2:8" ht="18" customHeight="1">
      <c r="B7" s="11" t="s">
        <v>21</v>
      </c>
      <c r="C7" s="12">
        <v>0.071</v>
      </c>
      <c r="E7" s="27"/>
      <c r="F7" s="27"/>
      <c r="G7" s="1">
        <f>(C8*C7*C7*3.14159/C12)/1000</f>
        <v>1.1149075653759998E-05</v>
      </c>
      <c r="H7" s="3"/>
    </row>
    <row r="8" spans="2:8" ht="18" customHeight="1">
      <c r="B8" s="11" t="s">
        <v>0</v>
      </c>
      <c r="C8" s="12">
        <v>7.04</v>
      </c>
      <c r="E8" s="27"/>
      <c r="F8" s="27"/>
      <c r="G8" s="1">
        <f>(2*C13/1000+3.14159*C7/1000+2*3.14159*C14/1000)*C8</f>
        <v>1.3370668952256</v>
      </c>
      <c r="H8" s="3"/>
    </row>
    <row r="9" spans="2:8" ht="18" customHeight="1" thickBot="1">
      <c r="B9" s="13" t="s">
        <v>10</v>
      </c>
      <c r="C9" s="14">
        <v>45</v>
      </c>
      <c r="E9" s="39" t="s">
        <v>2</v>
      </c>
      <c r="F9" s="39"/>
      <c r="G9" s="1">
        <v>0.8</v>
      </c>
      <c r="H9" s="3"/>
    </row>
    <row r="10" spans="2:8" ht="6.75" customHeight="1" thickBot="1">
      <c r="B10" s="3"/>
      <c r="C10" s="10"/>
      <c r="E10" s="3"/>
      <c r="F10" s="3"/>
      <c r="G10" s="3"/>
      <c r="H10" s="3"/>
    </row>
    <row r="11" spans="2:9" ht="18" customHeight="1" thickBot="1">
      <c r="B11" s="40" t="s">
        <v>14</v>
      </c>
      <c r="C11" s="41"/>
      <c r="E11" s="42" t="s">
        <v>22</v>
      </c>
      <c r="F11" s="43"/>
      <c r="G11" s="18">
        <f>(C12/C7)*G9</f>
        <v>112.67605633802819</v>
      </c>
      <c r="H11" s="3"/>
      <c r="I11" s="28">
        <f>(G17/G11)*C7*1.05</f>
        <v>3.506812900388705</v>
      </c>
    </row>
    <row r="12" spans="2:8" ht="18" customHeight="1">
      <c r="B12" s="11" t="s">
        <v>1</v>
      </c>
      <c r="C12" s="12">
        <v>10</v>
      </c>
      <c r="E12" s="35" t="s">
        <v>4</v>
      </c>
      <c r="F12" s="36"/>
      <c r="G12" s="25">
        <f>(2*C13)+(3.14159*2*C14)</f>
        <v>189.70122199999997</v>
      </c>
      <c r="H12" s="3"/>
    </row>
    <row r="13" spans="2:7" ht="18" customHeight="1">
      <c r="B13" s="11" t="s">
        <v>23</v>
      </c>
      <c r="C13" s="12">
        <v>85.74</v>
      </c>
      <c r="D13" s="3"/>
      <c r="E13" s="35" t="s">
        <v>3</v>
      </c>
      <c r="F13" s="36"/>
      <c r="G13" s="25">
        <f>(2*C13)+(2*3.14159*(C14+C7*G17/(G11)))</f>
        <v>210.6859235994898</v>
      </c>
    </row>
    <row r="14" spans="2:8" ht="18" customHeight="1" thickBot="1">
      <c r="B14" s="13" t="s">
        <v>24</v>
      </c>
      <c r="C14" s="14">
        <v>2.9</v>
      </c>
      <c r="D14" s="3"/>
      <c r="E14" s="37" t="s">
        <v>11</v>
      </c>
      <c r="F14" s="38"/>
      <c r="G14" s="26">
        <f>(((G12+G13)/2)*C20/1000)*1.1</f>
        <v>1167.1285294225129</v>
      </c>
      <c r="H14" s="3"/>
    </row>
    <row r="15" spans="3:7" s="3" customFormat="1" ht="7.5" customHeight="1" thickBot="1">
      <c r="C15" s="10"/>
      <c r="G15" s="8"/>
    </row>
    <row r="16" spans="2:7" s="3" customFormat="1" ht="18" customHeight="1">
      <c r="B16" s="29" t="s">
        <v>15</v>
      </c>
      <c r="C16" s="30"/>
      <c r="D16" s="33" t="s">
        <v>12</v>
      </c>
      <c r="E16" s="31" t="s">
        <v>5</v>
      </c>
      <c r="F16" s="32"/>
      <c r="G16" s="18">
        <f>1000000*C17/(C8*G12)</f>
        <v>5541.009976395218</v>
      </c>
    </row>
    <row r="17" spans="2:8" ht="18" customHeight="1" thickBot="1">
      <c r="B17" s="13" t="s">
        <v>17</v>
      </c>
      <c r="C17" s="17">
        <v>7.4</v>
      </c>
      <c r="D17" s="34"/>
      <c r="E17" s="21" t="s">
        <v>18</v>
      </c>
      <c r="F17" s="20">
        <f>C17</f>
        <v>7.4</v>
      </c>
      <c r="G17" s="23">
        <f>(-G8+(G8*G8+4*G7*C17*1000)^(1/2))/(2*G7)</f>
        <v>5300.252822684396</v>
      </c>
      <c r="H17" s="3"/>
    </row>
    <row r="18" spans="3:7" s="3" customFormat="1" ht="7.5" customHeight="1" thickBot="1">
      <c r="C18" s="15"/>
      <c r="D18" s="7"/>
      <c r="E18" s="1"/>
      <c r="F18" s="1"/>
      <c r="G18" s="16"/>
    </row>
    <row r="19" spans="2:7" s="3" customFormat="1" ht="18" customHeight="1">
      <c r="B19" s="29" t="s">
        <v>16</v>
      </c>
      <c r="C19" s="30"/>
      <c r="D19" s="33" t="s">
        <v>12</v>
      </c>
      <c r="E19" s="31" t="s">
        <v>9</v>
      </c>
      <c r="F19" s="32"/>
      <c r="G19" s="19">
        <f>C20*C8*G12/1000</f>
        <v>7078.131995264</v>
      </c>
    </row>
    <row r="20" spans="2:8" ht="18" customHeight="1" thickBot="1">
      <c r="B20" s="13" t="s">
        <v>20</v>
      </c>
      <c r="C20" s="17">
        <v>5300</v>
      </c>
      <c r="D20" s="34"/>
      <c r="E20" s="21" t="s">
        <v>19</v>
      </c>
      <c r="F20" s="22">
        <f>C20</f>
        <v>5300</v>
      </c>
      <c r="G20" s="24">
        <f>G7*C20*C20+C20*G8</f>
        <v>7399.632079809799</v>
      </c>
      <c r="H20" s="3"/>
    </row>
  </sheetData>
  <sheetProtection/>
  <mergeCells count="13">
    <mergeCell ref="E13:F13"/>
    <mergeCell ref="E12:F12"/>
    <mergeCell ref="E14:F14"/>
    <mergeCell ref="E9:F9"/>
    <mergeCell ref="B6:C6"/>
    <mergeCell ref="B11:C11"/>
    <mergeCell ref="E11:F11"/>
    <mergeCell ref="B16:C16"/>
    <mergeCell ref="B19:C19"/>
    <mergeCell ref="E16:F16"/>
    <mergeCell ref="E19:F19"/>
    <mergeCell ref="D19:D20"/>
    <mergeCell ref="D16:D1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0"/>
  <sheetViews>
    <sheetView zoomScalePageLayoutView="0" workbookViewId="0" topLeftCell="A1">
      <selection activeCell="C21" sqref="C21"/>
    </sheetView>
  </sheetViews>
  <sheetFormatPr defaultColWidth="11.421875" defaultRowHeight="18" customHeight="1"/>
  <cols>
    <col min="1" max="1" width="11.421875" style="2" customWidth="1"/>
    <col min="2" max="2" width="37.57421875" style="2" customWidth="1"/>
    <col min="3" max="3" width="12.00390625" style="9" bestFit="1" customWidth="1"/>
    <col min="4" max="4" width="3.00390625" style="2" customWidth="1"/>
    <col min="5" max="5" width="30.8515625" style="2" customWidth="1"/>
    <col min="6" max="6" width="13.8515625" style="2" customWidth="1"/>
    <col min="7" max="7" width="20.140625" style="2" customWidth="1"/>
    <col min="8" max="8" width="2.00390625" style="2" customWidth="1"/>
    <col min="9" max="9" width="32.7109375" style="2" customWidth="1"/>
    <col min="10" max="16384" width="11.421875" style="2" customWidth="1"/>
  </cols>
  <sheetData>
    <row r="2" spans="2:5" ht="18" customHeight="1">
      <c r="B2" s="6" t="s">
        <v>6</v>
      </c>
      <c r="E2" s="2" t="s">
        <v>25</v>
      </c>
    </row>
    <row r="3" ht="18" customHeight="1">
      <c r="B3" s="5" t="s">
        <v>7</v>
      </c>
    </row>
    <row r="4" ht="18" customHeight="1">
      <c r="B4" s="4" t="s">
        <v>8</v>
      </c>
    </row>
    <row r="5" spans="5:8" ht="18" customHeight="1" thickBot="1">
      <c r="E5" s="3"/>
      <c r="F5" s="3"/>
      <c r="G5" s="3"/>
      <c r="H5" s="3"/>
    </row>
    <row r="6" spans="2:3" s="3" customFormat="1" ht="18" customHeight="1">
      <c r="B6" s="40" t="s">
        <v>13</v>
      </c>
      <c r="C6" s="41"/>
    </row>
    <row r="7" spans="2:8" ht="18" customHeight="1">
      <c r="B7" s="11" t="s">
        <v>21</v>
      </c>
      <c r="C7" s="12">
        <v>0.071</v>
      </c>
      <c r="E7" s="27"/>
      <c r="F7" s="27"/>
      <c r="G7" s="1">
        <f>(C8*C7*C7*3.14159/C12)/1000</f>
        <v>1.1149075653759998E-05</v>
      </c>
      <c r="H7" s="3"/>
    </row>
    <row r="8" spans="2:8" ht="18" customHeight="1">
      <c r="B8" s="11" t="s">
        <v>0</v>
      </c>
      <c r="C8" s="12">
        <v>7.04</v>
      </c>
      <c r="E8" s="27"/>
      <c r="F8" s="27"/>
      <c r="G8" s="1">
        <f>(2*C13/1000+3.14159*C7/1000+2*3.14159*C14/1000)*C8</f>
        <v>1.3554120158656</v>
      </c>
      <c r="H8" s="3"/>
    </row>
    <row r="9" spans="2:8" ht="18" customHeight="1" thickBot="1">
      <c r="B9" s="13" t="s">
        <v>10</v>
      </c>
      <c r="C9" s="14">
        <v>45</v>
      </c>
      <c r="E9" s="39" t="s">
        <v>2</v>
      </c>
      <c r="F9" s="39"/>
      <c r="G9" s="1">
        <v>0.8</v>
      </c>
      <c r="H9" s="3"/>
    </row>
    <row r="10" spans="2:8" ht="6.75" customHeight="1" thickBot="1">
      <c r="B10" s="3"/>
      <c r="C10" s="10"/>
      <c r="E10" s="3"/>
      <c r="F10" s="3"/>
      <c r="G10" s="3"/>
      <c r="H10" s="3"/>
    </row>
    <row r="11" spans="2:9" ht="18" customHeight="1" thickBot="1">
      <c r="B11" s="40" t="s">
        <v>14</v>
      </c>
      <c r="C11" s="41"/>
      <c r="E11" s="42" t="s">
        <v>22</v>
      </c>
      <c r="F11" s="43"/>
      <c r="G11" s="18">
        <f>(C12/C7)*G9</f>
        <v>112.67605633802819</v>
      </c>
      <c r="H11" s="3"/>
      <c r="I11" s="28">
        <f>(G17/G11)*C7*1.05</f>
        <v>3.46313405387073</v>
      </c>
    </row>
    <row r="12" spans="2:8" ht="18" customHeight="1">
      <c r="B12" s="11" t="s">
        <v>1</v>
      </c>
      <c r="C12" s="12">
        <v>10</v>
      </c>
      <c r="E12" s="35" t="s">
        <v>4</v>
      </c>
      <c r="F12" s="36"/>
      <c r="G12" s="25">
        <f>(2*C13)+(3.14159*2*C14)</f>
        <v>192.307063</v>
      </c>
      <c r="H12" s="3"/>
    </row>
    <row r="13" spans="2:7" ht="18" customHeight="1">
      <c r="B13" s="11" t="s">
        <v>23</v>
      </c>
      <c r="C13" s="12">
        <v>87.2</v>
      </c>
      <c r="D13" s="3"/>
      <c r="E13" s="35" t="s">
        <v>3</v>
      </c>
      <c r="F13" s="36"/>
      <c r="G13" s="25">
        <f>(2*C13)+(2*3.14159*(C14+C7*G17/(G11)))</f>
        <v>213.0303912139043</v>
      </c>
    </row>
    <row r="14" spans="2:8" ht="18" customHeight="1" thickBot="1">
      <c r="B14" s="13" t="s">
        <v>24</v>
      </c>
      <c r="C14" s="14">
        <v>2.85</v>
      </c>
      <c r="D14" s="3"/>
      <c r="E14" s="37" t="s">
        <v>11</v>
      </c>
      <c r="F14" s="38"/>
      <c r="G14" s="26">
        <f>(((G12+G13)/2)*C20/1000)*1.1</f>
        <v>1167.067865045384</v>
      </c>
      <c r="H14" s="3"/>
    </row>
    <row r="15" spans="3:7" s="3" customFormat="1" ht="7.5" customHeight="1" thickBot="1">
      <c r="C15" s="10"/>
      <c r="G15" s="8"/>
    </row>
    <row r="16" spans="2:7" s="3" customFormat="1" ht="18" customHeight="1">
      <c r="B16" s="29" t="s">
        <v>15</v>
      </c>
      <c r="C16" s="30"/>
      <c r="D16" s="33" t="s">
        <v>12</v>
      </c>
      <c r="E16" s="31" t="s">
        <v>5</v>
      </c>
      <c r="F16" s="32"/>
      <c r="G16" s="18">
        <f>1000000*C17/(C8*G12)</f>
        <v>5465.926977608533</v>
      </c>
    </row>
    <row r="17" spans="2:8" ht="18" customHeight="1" thickBot="1">
      <c r="B17" s="13" t="s">
        <v>17</v>
      </c>
      <c r="C17" s="17">
        <v>7.4</v>
      </c>
      <c r="D17" s="34"/>
      <c r="E17" s="21" t="s">
        <v>18</v>
      </c>
      <c r="F17" s="20">
        <f>C17</f>
        <v>7.4</v>
      </c>
      <c r="G17" s="23">
        <f>(-G8+(G8*G8+4*G7*C17*1000)^(1/2))/(2*G7)</f>
        <v>5234.235918981654</v>
      </c>
      <c r="H17" s="3"/>
    </row>
    <row r="18" spans="3:7" s="3" customFormat="1" ht="7.5" customHeight="1" thickBot="1">
      <c r="C18" s="15"/>
      <c r="D18" s="7"/>
      <c r="E18" s="1"/>
      <c r="F18" s="1"/>
      <c r="G18" s="16"/>
    </row>
    <row r="19" spans="2:7" s="3" customFormat="1" ht="18" customHeight="1">
      <c r="B19" s="29" t="s">
        <v>16</v>
      </c>
      <c r="C19" s="30"/>
      <c r="D19" s="33" t="s">
        <v>12</v>
      </c>
      <c r="E19" s="31" t="s">
        <v>9</v>
      </c>
      <c r="F19" s="32"/>
      <c r="G19" s="19">
        <f>C20*C8*G12/1000</f>
        <v>7087.3614226272</v>
      </c>
    </row>
    <row r="20" spans="2:8" ht="18" customHeight="1" thickBot="1">
      <c r="B20" s="13" t="s">
        <v>20</v>
      </c>
      <c r="C20" s="17">
        <v>5235</v>
      </c>
      <c r="D20" s="34"/>
      <c r="E20" s="21" t="s">
        <v>19</v>
      </c>
      <c r="F20" s="22">
        <f>C20</f>
        <v>5235</v>
      </c>
      <c r="G20" s="24">
        <f>G7*C20*C20+C20*G8</f>
        <v>7401.124829889731</v>
      </c>
      <c r="H20" s="3"/>
    </row>
  </sheetData>
  <sheetProtection/>
  <mergeCells count="13">
    <mergeCell ref="B6:C6"/>
    <mergeCell ref="E9:F9"/>
    <mergeCell ref="B11:C11"/>
    <mergeCell ref="E11:F11"/>
    <mergeCell ref="E12:F12"/>
    <mergeCell ref="E13:F13"/>
    <mergeCell ref="E14:F14"/>
    <mergeCell ref="B16:C16"/>
    <mergeCell ref="D16:D17"/>
    <mergeCell ref="E16:F16"/>
    <mergeCell ref="B19:C19"/>
    <mergeCell ref="D19:D20"/>
    <mergeCell ref="E19:F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0"/>
  <sheetViews>
    <sheetView zoomScalePageLayoutView="0" workbookViewId="0" topLeftCell="A1">
      <selection activeCell="C21" sqref="C21"/>
    </sheetView>
  </sheetViews>
  <sheetFormatPr defaultColWidth="11.421875" defaultRowHeight="18" customHeight="1"/>
  <cols>
    <col min="1" max="1" width="11.421875" style="2" customWidth="1"/>
    <col min="2" max="2" width="37.57421875" style="2" customWidth="1"/>
    <col min="3" max="3" width="12.00390625" style="9" bestFit="1" customWidth="1"/>
    <col min="4" max="4" width="3.00390625" style="2" customWidth="1"/>
    <col min="5" max="5" width="30.8515625" style="2" customWidth="1"/>
    <col min="6" max="6" width="13.8515625" style="2" customWidth="1"/>
    <col min="7" max="7" width="20.140625" style="2" customWidth="1"/>
    <col min="8" max="8" width="2.00390625" style="2" customWidth="1"/>
    <col min="9" max="9" width="32.7109375" style="2" customWidth="1"/>
    <col min="10" max="16384" width="11.421875" style="2" customWidth="1"/>
  </cols>
  <sheetData>
    <row r="2" spans="2:5" ht="18" customHeight="1">
      <c r="B2" s="6" t="s">
        <v>6</v>
      </c>
      <c r="E2" s="2" t="s">
        <v>25</v>
      </c>
    </row>
    <row r="3" ht="18" customHeight="1">
      <c r="B3" s="5" t="s">
        <v>7</v>
      </c>
    </row>
    <row r="4" ht="18" customHeight="1">
      <c r="B4" s="4" t="s">
        <v>8</v>
      </c>
    </row>
    <row r="5" spans="5:8" ht="18" customHeight="1" thickBot="1">
      <c r="E5" s="3"/>
      <c r="F5" s="3"/>
      <c r="G5" s="3"/>
      <c r="H5" s="3"/>
    </row>
    <row r="6" spans="2:3" s="3" customFormat="1" ht="18" customHeight="1">
      <c r="B6" s="40" t="s">
        <v>13</v>
      </c>
      <c r="C6" s="41"/>
    </row>
    <row r="7" spans="2:8" ht="18" customHeight="1">
      <c r="B7" s="11" t="s">
        <v>21</v>
      </c>
      <c r="C7" s="12">
        <v>0.071</v>
      </c>
      <c r="E7" s="27"/>
      <c r="F7" s="27"/>
      <c r="G7" s="1">
        <f>(C8*C7*C7*3.14159/C12)/1000</f>
        <v>1.1149075653759998E-05</v>
      </c>
      <c r="H7" s="3"/>
    </row>
    <row r="8" spans="2:8" ht="18" customHeight="1">
      <c r="B8" s="11" t="s">
        <v>0</v>
      </c>
      <c r="C8" s="12">
        <v>7.04</v>
      </c>
      <c r="E8" s="27"/>
      <c r="F8" s="27"/>
      <c r="G8" s="1">
        <f>(2*C13/1000+3.14159*C7/1000+2*3.14159*C14/1000)*C8</f>
        <v>1.3554120158656</v>
      </c>
      <c r="H8" s="3"/>
    </row>
    <row r="9" spans="2:8" ht="18" customHeight="1" thickBot="1">
      <c r="B9" s="13" t="s">
        <v>10</v>
      </c>
      <c r="C9" s="14">
        <v>45</v>
      </c>
      <c r="E9" s="39" t="s">
        <v>2</v>
      </c>
      <c r="F9" s="39"/>
      <c r="G9" s="1">
        <v>0.8</v>
      </c>
      <c r="H9" s="3"/>
    </row>
    <row r="10" spans="2:8" ht="6.75" customHeight="1" thickBot="1">
      <c r="B10" s="3"/>
      <c r="C10" s="10"/>
      <c r="E10" s="3"/>
      <c r="F10" s="3"/>
      <c r="G10" s="3"/>
      <c r="H10" s="3"/>
    </row>
    <row r="11" spans="2:9" ht="18" customHeight="1" thickBot="1">
      <c r="B11" s="40" t="s">
        <v>14</v>
      </c>
      <c r="C11" s="41"/>
      <c r="E11" s="42" t="s">
        <v>22</v>
      </c>
      <c r="F11" s="43"/>
      <c r="G11" s="18">
        <f>(C12/C7)*G9</f>
        <v>112.67605633802819</v>
      </c>
      <c r="H11" s="3"/>
      <c r="I11" s="28">
        <f>(G17/G11)*C7*1.05</f>
        <v>2.4813107821674887</v>
      </c>
    </row>
    <row r="12" spans="2:8" ht="18" customHeight="1">
      <c r="B12" s="11" t="s">
        <v>1</v>
      </c>
      <c r="C12" s="12">
        <v>10</v>
      </c>
      <c r="E12" s="35" t="s">
        <v>4</v>
      </c>
      <c r="F12" s="36"/>
      <c r="G12" s="25">
        <f>(2*C13)+(3.14159*2*C14)</f>
        <v>192.307063</v>
      </c>
      <c r="H12" s="3"/>
    </row>
    <row r="13" spans="2:7" ht="18" customHeight="1">
      <c r="B13" s="11" t="s">
        <v>23</v>
      </c>
      <c r="C13" s="12">
        <v>87.2</v>
      </c>
      <c r="D13" s="3"/>
      <c r="E13" s="35" t="s">
        <v>3</v>
      </c>
      <c r="F13" s="36"/>
      <c r="G13" s="25">
        <f>(2*C13)+(2*3.14159*(C14+C7*G17/(G11)))</f>
        <v>207.15517945742772</v>
      </c>
    </row>
    <row r="14" spans="2:8" ht="18" customHeight="1" thickBot="1">
      <c r="B14" s="13" t="s">
        <v>24</v>
      </c>
      <c r="C14" s="14">
        <v>2.85</v>
      </c>
      <c r="D14" s="3"/>
      <c r="E14" s="37" t="s">
        <v>11</v>
      </c>
      <c r="F14" s="38"/>
      <c r="G14" s="26">
        <f>(((G12+G13)/2)*C20/1000)*1.1</f>
        <v>823.8908750684448</v>
      </c>
      <c r="H14" s="3"/>
    </row>
    <row r="15" spans="3:7" s="3" customFormat="1" ht="7.5" customHeight="1" thickBot="1">
      <c r="C15" s="10"/>
      <c r="G15" s="8"/>
    </row>
    <row r="16" spans="2:7" s="3" customFormat="1" ht="18" customHeight="1">
      <c r="B16" s="29" t="s">
        <v>15</v>
      </c>
      <c r="C16" s="30"/>
      <c r="D16" s="33" t="s">
        <v>12</v>
      </c>
      <c r="E16" s="31" t="s">
        <v>5</v>
      </c>
      <c r="F16" s="32"/>
      <c r="G16" s="18">
        <f>1000000*C17/(C8*G12)</f>
        <v>3870.4672111714476</v>
      </c>
    </row>
    <row r="17" spans="2:8" ht="18" customHeight="1" thickBot="1">
      <c r="B17" s="13" t="s">
        <v>17</v>
      </c>
      <c r="C17" s="17">
        <v>5.24</v>
      </c>
      <c r="D17" s="34"/>
      <c r="E17" s="21" t="s">
        <v>18</v>
      </c>
      <c r="F17" s="20">
        <f>C17</f>
        <v>5.24</v>
      </c>
      <c r="G17" s="23">
        <f>(-G8+(G8*G8+4*G7*C17*1000)^(1/2))/(2*G7)</f>
        <v>3750.2926020611776</v>
      </c>
      <c r="H17" s="3"/>
    </row>
    <row r="18" spans="3:7" s="3" customFormat="1" ht="7.5" customHeight="1" thickBot="1">
      <c r="C18" s="15"/>
      <c r="D18" s="7"/>
      <c r="E18" s="1"/>
      <c r="F18" s="1"/>
      <c r="G18" s="16"/>
    </row>
    <row r="19" spans="2:7" s="3" customFormat="1" ht="18" customHeight="1">
      <c r="B19" s="29" t="s">
        <v>16</v>
      </c>
      <c r="C19" s="30"/>
      <c r="D19" s="33" t="s">
        <v>12</v>
      </c>
      <c r="E19" s="31" t="s">
        <v>9</v>
      </c>
      <c r="F19" s="32"/>
      <c r="G19" s="19">
        <f>C20*C8*G12/1000</f>
        <v>5076.9064632</v>
      </c>
    </row>
    <row r="20" spans="2:8" ht="18" customHeight="1" thickBot="1">
      <c r="B20" s="13" t="s">
        <v>20</v>
      </c>
      <c r="C20" s="17">
        <v>3750</v>
      </c>
      <c r="D20" s="34"/>
      <c r="E20" s="21" t="s">
        <v>19</v>
      </c>
      <c r="F20" s="22">
        <f>C20</f>
        <v>3750</v>
      </c>
      <c r="G20" s="24">
        <f>G7*C20*C20+C20*G8</f>
        <v>5239.578935877</v>
      </c>
      <c r="H20" s="3"/>
    </row>
  </sheetData>
  <sheetProtection/>
  <mergeCells count="13">
    <mergeCell ref="B6:C6"/>
    <mergeCell ref="E9:F9"/>
    <mergeCell ref="B11:C11"/>
    <mergeCell ref="E11:F11"/>
    <mergeCell ref="E12:F12"/>
    <mergeCell ref="E13:F13"/>
    <mergeCell ref="E14:F14"/>
    <mergeCell ref="B16:C16"/>
    <mergeCell ref="D16:D17"/>
    <mergeCell ref="E16:F16"/>
    <mergeCell ref="B19:C19"/>
    <mergeCell ref="D19:D20"/>
    <mergeCell ref="E19:F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0"/>
  <sheetViews>
    <sheetView zoomScalePageLayoutView="0" workbookViewId="0" topLeftCell="A1">
      <selection activeCell="C21" sqref="C21"/>
    </sheetView>
  </sheetViews>
  <sheetFormatPr defaultColWidth="11.421875" defaultRowHeight="18" customHeight="1"/>
  <cols>
    <col min="1" max="1" width="11.421875" style="2" customWidth="1"/>
    <col min="2" max="2" width="37.57421875" style="2" customWidth="1"/>
    <col min="3" max="3" width="12.00390625" style="9" bestFit="1" customWidth="1"/>
    <col min="4" max="4" width="3.00390625" style="2" customWidth="1"/>
    <col min="5" max="5" width="30.8515625" style="2" customWidth="1"/>
    <col min="6" max="6" width="13.8515625" style="2" customWidth="1"/>
    <col min="7" max="7" width="20.140625" style="2" customWidth="1"/>
    <col min="8" max="8" width="2.00390625" style="2" customWidth="1"/>
    <col min="9" max="9" width="32.7109375" style="2" customWidth="1"/>
    <col min="10" max="16384" width="11.421875" style="2" customWidth="1"/>
  </cols>
  <sheetData>
    <row r="2" spans="2:5" ht="18" customHeight="1">
      <c r="B2" s="6" t="s">
        <v>6</v>
      </c>
      <c r="E2" s="2" t="s">
        <v>25</v>
      </c>
    </row>
    <row r="3" spans="2:5" ht="18" customHeight="1">
      <c r="B3" s="5" t="s">
        <v>7</v>
      </c>
      <c r="E3" s="2" t="s">
        <v>26</v>
      </c>
    </row>
    <row r="4" ht="18" customHeight="1">
      <c r="B4" s="4" t="s">
        <v>8</v>
      </c>
    </row>
    <row r="5" spans="5:8" ht="18" customHeight="1" thickBot="1">
      <c r="E5" s="3"/>
      <c r="F5" s="3"/>
      <c r="G5" s="3"/>
      <c r="H5" s="3"/>
    </row>
    <row r="6" spans="2:3" s="3" customFormat="1" ht="18" customHeight="1">
      <c r="B6" s="40" t="s">
        <v>13</v>
      </c>
      <c r="C6" s="41"/>
    </row>
    <row r="7" spans="2:8" ht="18" customHeight="1">
      <c r="B7" s="11" t="s">
        <v>21</v>
      </c>
      <c r="C7" s="12">
        <v>0.063</v>
      </c>
      <c r="E7" s="27"/>
      <c r="F7" s="27"/>
      <c r="G7" s="1">
        <f>(C8*C7*C7*3.14159/C12)/1000</f>
        <v>7.550654485499999E-06</v>
      </c>
      <c r="H7" s="3"/>
    </row>
    <row r="8" spans="2:8" ht="18" customHeight="1">
      <c r="B8" s="11" t="s">
        <v>0</v>
      </c>
      <c r="C8" s="12">
        <v>5.45</v>
      </c>
      <c r="E8" s="27"/>
      <c r="F8" s="27"/>
      <c r="G8" s="1">
        <f>(2*C13/1000+3.14159*C7/1000+2*3.14159*C14/1000)*C8</f>
        <v>0.8496869924265001</v>
      </c>
      <c r="H8" s="3"/>
    </row>
    <row r="9" spans="2:8" ht="18" customHeight="1" thickBot="1">
      <c r="B9" s="13" t="s">
        <v>10</v>
      </c>
      <c r="C9" s="14">
        <v>36</v>
      </c>
      <c r="E9" s="39" t="s">
        <v>2</v>
      </c>
      <c r="F9" s="39"/>
      <c r="G9" s="1">
        <v>0.8</v>
      </c>
      <c r="H9" s="3"/>
    </row>
    <row r="10" spans="2:8" ht="6.75" customHeight="1" thickBot="1">
      <c r="B10" s="3"/>
      <c r="C10" s="10"/>
      <c r="E10" s="3"/>
      <c r="F10" s="3"/>
      <c r="G10" s="3"/>
      <c r="H10" s="3"/>
    </row>
    <row r="11" spans="2:9" ht="18" customHeight="1" thickBot="1">
      <c r="B11" s="40" t="s">
        <v>14</v>
      </c>
      <c r="C11" s="41"/>
      <c r="E11" s="42" t="s">
        <v>22</v>
      </c>
      <c r="F11" s="43"/>
      <c r="G11" s="18">
        <f>(C12/C7)*G9</f>
        <v>114.28571428571429</v>
      </c>
      <c r="H11" s="3"/>
      <c r="I11" s="28">
        <f>(G17/G11)*C7*1.05</f>
        <v>3.089216221607386</v>
      </c>
    </row>
    <row r="12" spans="2:8" ht="18" customHeight="1">
      <c r="B12" s="11" t="s">
        <v>1</v>
      </c>
      <c r="C12" s="12">
        <v>9</v>
      </c>
      <c r="E12" s="35" t="s">
        <v>4</v>
      </c>
      <c r="F12" s="36"/>
      <c r="G12" s="25">
        <f>(2*C13)+(3.14159*2*C14)</f>
        <v>155.70795</v>
      </c>
      <c r="H12" s="3"/>
    </row>
    <row r="13" spans="2:7" ht="18" customHeight="1">
      <c r="B13" s="11" t="s">
        <v>23</v>
      </c>
      <c r="C13" s="12">
        <v>70</v>
      </c>
      <c r="D13" s="3"/>
      <c r="E13" s="35" t="s">
        <v>3</v>
      </c>
      <c r="F13" s="36"/>
      <c r="G13" s="25">
        <f>(2*C13)+(2*3.14159*(C14+C7*G17/(G11)))</f>
        <v>174.19376102788485</v>
      </c>
    </row>
    <row r="14" spans="2:8" ht="18" customHeight="1" thickBot="1">
      <c r="B14" s="13" t="s">
        <v>24</v>
      </c>
      <c r="C14" s="14">
        <v>2.5</v>
      </c>
      <c r="D14" s="3"/>
      <c r="E14" s="37" t="s">
        <v>11</v>
      </c>
      <c r="F14" s="38"/>
      <c r="G14" s="26">
        <f>(((G12+G13)/2)*C20/1000)*1.1</f>
        <v>968.3769874657019</v>
      </c>
      <c r="H14" s="3"/>
    </row>
    <row r="15" spans="3:7" s="3" customFormat="1" ht="7.5" customHeight="1" thickBot="1">
      <c r="C15" s="10"/>
      <c r="G15" s="8"/>
    </row>
    <row r="16" spans="2:7" s="3" customFormat="1" ht="18" customHeight="1">
      <c r="B16" s="29" t="s">
        <v>15</v>
      </c>
      <c r="C16" s="30"/>
      <c r="D16" s="33" t="s">
        <v>12</v>
      </c>
      <c r="E16" s="31" t="s">
        <v>5</v>
      </c>
      <c r="F16" s="32"/>
      <c r="G16" s="18">
        <f>1000000*C17/(C8*G12)</f>
        <v>5597.399702632543</v>
      </c>
    </row>
    <row r="17" spans="2:8" ht="18" customHeight="1" thickBot="1">
      <c r="B17" s="13" t="s">
        <v>17</v>
      </c>
      <c r="C17" s="17">
        <v>4.75</v>
      </c>
      <c r="D17" s="34"/>
      <c r="E17" s="21" t="s">
        <v>18</v>
      </c>
      <c r="F17" s="20">
        <f>C17</f>
        <v>4.75</v>
      </c>
      <c r="G17" s="23">
        <f>(-G8+(G8*G8+4*G7*C17*1000)^(1/2))/(2*G7)</f>
        <v>5337.16224443561</v>
      </c>
      <c r="H17" s="3"/>
    </row>
    <row r="18" spans="3:7" s="3" customFormat="1" ht="7.5" customHeight="1" thickBot="1">
      <c r="C18" s="15"/>
      <c r="D18" s="7"/>
      <c r="E18" s="1"/>
      <c r="F18" s="1"/>
      <c r="G18" s="16"/>
    </row>
    <row r="19" spans="2:7" s="3" customFormat="1" ht="18" customHeight="1">
      <c r="B19" s="29" t="s">
        <v>16</v>
      </c>
      <c r="C19" s="30"/>
      <c r="D19" s="33" t="s">
        <v>12</v>
      </c>
      <c r="E19" s="31" t="s">
        <v>9</v>
      </c>
      <c r="F19" s="32"/>
      <c r="G19" s="19">
        <f>C20*C8*G12/1000</f>
        <v>4529.0226438675</v>
      </c>
    </row>
    <row r="20" spans="2:8" ht="18" customHeight="1" thickBot="1">
      <c r="B20" s="13" t="s">
        <v>20</v>
      </c>
      <c r="C20" s="17">
        <v>5337</v>
      </c>
      <c r="D20" s="34"/>
      <c r="E20" s="21" t="s">
        <v>19</v>
      </c>
      <c r="F20" s="22">
        <f>C20</f>
        <v>5337</v>
      </c>
      <c r="G20" s="24">
        <f>G7*C20*C20+C20*G8</f>
        <v>4749.84906661313</v>
      </c>
      <c r="H20" s="3"/>
    </row>
  </sheetData>
  <sheetProtection/>
  <mergeCells count="13">
    <mergeCell ref="B6:C6"/>
    <mergeCell ref="E9:F9"/>
    <mergeCell ref="B11:C11"/>
    <mergeCell ref="E11:F11"/>
    <mergeCell ref="E12:F12"/>
    <mergeCell ref="E13:F13"/>
    <mergeCell ref="E14:F14"/>
    <mergeCell ref="B16:C16"/>
    <mergeCell ref="D16:D17"/>
    <mergeCell ref="E16:F16"/>
    <mergeCell ref="B19:C19"/>
    <mergeCell ref="D19:D20"/>
    <mergeCell ref="E19:F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C8" sqref="C8"/>
    </sheetView>
  </sheetViews>
  <sheetFormatPr defaultColWidth="11.421875" defaultRowHeight="18" customHeight="1"/>
  <cols>
    <col min="1" max="1" width="11.421875" style="2" customWidth="1"/>
    <col min="2" max="2" width="37.57421875" style="2" customWidth="1"/>
    <col min="3" max="3" width="12.00390625" style="9" bestFit="1" customWidth="1"/>
    <col min="4" max="4" width="3.00390625" style="2" customWidth="1"/>
    <col min="5" max="5" width="30.8515625" style="2" customWidth="1"/>
    <col min="6" max="6" width="13.8515625" style="2" customWidth="1"/>
    <col min="7" max="7" width="20.140625" style="2" customWidth="1"/>
    <col min="8" max="8" width="2.00390625" style="2" customWidth="1"/>
    <col min="9" max="9" width="32.7109375" style="2" customWidth="1"/>
    <col min="10" max="16384" width="11.421875" style="2" customWidth="1"/>
  </cols>
  <sheetData>
    <row r="2" spans="2:5" ht="18" customHeight="1">
      <c r="B2" s="6" t="s">
        <v>6</v>
      </c>
      <c r="E2" s="2" t="s">
        <v>25</v>
      </c>
    </row>
    <row r="3" spans="2:5" ht="18" customHeight="1">
      <c r="B3" s="5" t="s">
        <v>7</v>
      </c>
      <c r="E3" s="2" t="s">
        <v>26</v>
      </c>
    </row>
    <row r="4" ht="18" customHeight="1">
      <c r="B4" s="4" t="s">
        <v>8</v>
      </c>
    </row>
    <row r="5" spans="5:8" ht="18" customHeight="1" thickBot="1">
      <c r="E5" s="3"/>
      <c r="F5" s="3"/>
      <c r="G5" s="3"/>
      <c r="H5" s="3"/>
    </row>
    <row r="6" spans="2:3" s="3" customFormat="1" ht="18" customHeight="1">
      <c r="B6" s="40" t="s">
        <v>13</v>
      </c>
      <c r="C6" s="41"/>
    </row>
    <row r="7" spans="2:8" ht="18" customHeight="1">
      <c r="B7" s="11" t="s">
        <v>21</v>
      </c>
      <c r="C7" s="12">
        <v>0.081</v>
      </c>
      <c r="E7" s="27"/>
      <c r="F7" s="27"/>
      <c r="G7" s="1">
        <f>(C8*C7*C7*3.14159/C12)/1000</f>
        <v>1.24816941495E-05</v>
      </c>
      <c r="H7" s="3"/>
    </row>
    <row r="8" spans="2:8" ht="18" customHeight="1">
      <c r="B8" s="11" t="s">
        <v>0</v>
      </c>
      <c r="C8" s="12">
        <v>5.45</v>
      </c>
      <c r="E8" s="27"/>
      <c r="F8" s="27"/>
      <c r="G8" s="1">
        <f>(2*C13/1000+3.14159*C7/1000+2*3.14159*C14/1000)*C8</f>
        <v>0.8499951824055</v>
      </c>
      <c r="H8" s="3"/>
    </row>
    <row r="9" spans="2:8" ht="18" customHeight="1" thickBot="1">
      <c r="B9" s="13" t="s">
        <v>10</v>
      </c>
      <c r="C9" s="14">
        <v>36</v>
      </c>
      <c r="E9" s="39" t="s">
        <v>2</v>
      </c>
      <c r="F9" s="39"/>
      <c r="G9" s="1">
        <v>0.8</v>
      </c>
      <c r="H9" s="3"/>
    </row>
    <row r="10" spans="2:8" ht="6.75" customHeight="1" thickBot="1">
      <c r="B10" s="3"/>
      <c r="C10" s="10"/>
      <c r="E10" s="3"/>
      <c r="F10" s="3"/>
      <c r="G10" s="3"/>
      <c r="H10" s="3"/>
    </row>
    <row r="11" spans="2:9" ht="18" customHeight="1" thickBot="1">
      <c r="B11" s="40" t="s">
        <v>14</v>
      </c>
      <c r="C11" s="41"/>
      <c r="E11" s="42" t="s">
        <v>22</v>
      </c>
      <c r="F11" s="43"/>
      <c r="G11" s="18">
        <f>(C12/C7)*G9</f>
        <v>88.8888888888889</v>
      </c>
      <c r="H11" s="3"/>
      <c r="I11" s="28">
        <f>(G17/G11)*C7*1.05</f>
        <v>8.243768261983789</v>
      </c>
    </row>
    <row r="12" spans="2:8" ht="18" customHeight="1">
      <c r="B12" s="11" t="s">
        <v>1</v>
      </c>
      <c r="C12" s="12">
        <v>9</v>
      </c>
      <c r="E12" s="35" t="s">
        <v>4</v>
      </c>
      <c r="F12" s="36"/>
      <c r="G12" s="25">
        <f>(2*C13)+(3.14159*2*C14)</f>
        <v>155.70795</v>
      </c>
      <c r="H12" s="3"/>
    </row>
    <row r="13" spans="2:7" ht="18" customHeight="1">
      <c r="B13" s="11" t="s">
        <v>23</v>
      </c>
      <c r="C13" s="12">
        <v>70</v>
      </c>
      <c r="D13" s="3"/>
      <c r="E13" s="35" t="s">
        <v>3</v>
      </c>
      <c r="F13" s="36"/>
      <c r="G13" s="25">
        <f>(2*C13)+(2*3.14159*(C14+C7*G17/(G11)))</f>
        <v>205.03850225555362</v>
      </c>
    </row>
    <row r="14" spans="2:8" ht="18" customHeight="1" thickBot="1">
      <c r="B14" s="13" t="s">
        <v>24</v>
      </c>
      <c r="C14" s="14">
        <v>2.5</v>
      </c>
      <c r="D14" s="3"/>
      <c r="E14" s="37" t="s">
        <v>11</v>
      </c>
      <c r="F14" s="38"/>
      <c r="G14" s="26">
        <f>(((G12+G13)/2)*C20/1000)*1.1</f>
        <v>1783.7108331775853</v>
      </c>
      <c r="H14" s="3"/>
    </row>
    <row r="15" spans="3:7" s="3" customFormat="1" ht="7.5" customHeight="1" thickBot="1">
      <c r="C15" s="10"/>
      <c r="G15" s="8"/>
    </row>
    <row r="16" spans="2:7" s="3" customFormat="1" ht="18" customHeight="1">
      <c r="B16" s="29" t="s">
        <v>15</v>
      </c>
      <c r="C16" s="30"/>
      <c r="D16" s="33" t="s">
        <v>12</v>
      </c>
      <c r="E16" s="31" t="s">
        <v>5</v>
      </c>
      <c r="F16" s="32"/>
      <c r="G16" s="18">
        <f>1000000*C17/(C8*G12)</f>
        <v>9721.79948351968</v>
      </c>
    </row>
    <row r="17" spans="2:8" ht="18" customHeight="1" thickBot="1">
      <c r="B17" s="13" t="s">
        <v>17</v>
      </c>
      <c r="C17" s="17">
        <v>8.25</v>
      </c>
      <c r="D17" s="34"/>
      <c r="E17" s="21" t="s">
        <v>18</v>
      </c>
      <c r="F17" s="20">
        <f>C17</f>
        <v>8.25</v>
      </c>
      <c r="G17" s="23">
        <f>(-G8+(G8*G8+4*G7*C17*1000)^(1/2))/(2*G7)</f>
        <v>8615.865973723994</v>
      </c>
      <c r="H17" s="3"/>
    </row>
    <row r="18" spans="3:7" s="3" customFormat="1" ht="7.5" customHeight="1" thickBot="1">
      <c r="C18" s="15"/>
      <c r="D18" s="7"/>
      <c r="E18" s="1"/>
      <c r="F18" s="1"/>
      <c r="G18" s="16"/>
    </row>
    <row r="19" spans="2:7" s="3" customFormat="1" ht="18" customHeight="1">
      <c r="B19" s="29" t="s">
        <v>16</v>
      </c>
      <c r="C19" s="30"/>
      <c r="D19" s="33" t="s">
        <v>12</v>
      </c>
      <c r="E19" s="31" t="s">
        <v>9</v>
      </c>
      <c r="F19" s="32"/>
      <c r="G19" s="19">
        <f>C20*C8*G12/1000</f>
        <v>7628.988864225</v>
      </c>
    </row>
    <row r="20" spans="2:8" ht="18" customHeight="1" thickBot="1">
      <c r="B20" s="13" t="s">
        <v>20</v>
      </c>
      <c r="C20" s="17">
        <v>8990</v>
      </c>
      <c r="D20" s="34"/>
      <c r="E20" s="21" t="s">
        <v>19</v>
      </c>
      <c r="F20" s="22">
        <f>C20</f>
        <v>8990</v>
      </c>
      <c r="G20" s="24">
        <f>G7*C20*C20+C20*G8</f>
        <v>8650.22845915745</v>
      </c>
      <c r="H20" s="3"/>
    </row>
  </sheetData>
  <sheetProtection/>
  <mergeCells count="13">
    <mergeCell ref="E14:F14"/>
    <mergeCell ref="B16:C16"/>
    <mergeCell ref="D16:D17"/>
    <mergeCell ref="E16:F16"/>
    <mergeCell ref="B19:C19"/>
    <mergeCell ref="D19:D20"/>
    <mergeCell ref="E19:F19"/>
    <mergeCell ref="B6:C6"/>
    <mergeCell ref="E9:F9"/>
    <mergeCell ref="B11:C11"/>
    <mergeCell ref="E11:F11"/>
    <mergeCell ref="E12:F12"/>
    <mergeCell ref="E13:F1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palmitoale</dc:creator>
  <cp:keywords/>
  <dc:description/>
  <cp:lastModifiedBy>TDD</cp:lastModifiedBy>
  <dcterms:created xsi:type="dcterms:W3CDTF">2005-04-20T17:32:34Z</dcterms:created>
  <dcterms:modified xsi:type="dcterms:W3CDTF">2014-02-22T16:37:51Z</dcterms:modified>
  <cp:category/>
  <cp:version/>
  <cp:contentType/>
  <cp:contentStatus/>
</cp:coreProperties>
</file>